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8515" windowHeight="12330"/>
  </bookViews>
  <sheets>
    <sheet name="Stipendiatbudsjett 2013" sheetId="1" r:id="rId1"/>
  </sheets>
  <externalReferences>
    <externalReference r:id="rId2"/>
  </externalReferences>
  <definedNames>
    <definedName name="Sortering">#REF!</definedName>
    <definedName name="_xlnm.Print_Area" localSheetId="0">'Stipendiatbudsjett 2013'!$A$1:$H$72</definedName>
  </definedNames>
  <calcPr calcId="145621"/>
</workbook>
</file>

<file path=xl/calcChain.xml><?xml version="1.0" encoding="utf-8"?>
<calcChain xmlns="http://schemas.openxmlformats.org/spreadsheetml/2006/main">
  <c r="D7" i="1" l="1"/>
  <c r="D35" i="1" s="1"/>
  <c r="E7" i="1"/>
  <c r="F7" i="1"/>
  <c r="G7" i="1"/>
  <c r="D10" i="1"/>
  <c r="D17" i="1" s="1"/>
  <c r="D19" i="1" s="1"/>
  <c r="E10" i="1"/>
  <c r="F10" i="1" s="1"/>
  <c r="G10" i="1"/>
  <c r="D11" i="1"/>
  <c r="E11" i="1"/>
  <c r="F11" i="1" s="1"/>
  <c r="G11" i="1"/>
  <c r="D12" i="1"/>
  <c r="E12" i="1"/>
  <c r="F12" i="1" s="1"/>
  <c r="G12" i="1"/>
  <c r="G17" i="1" s="1"/>
  <c r="D13" i="1"/>
  <c r="E13" i="1"/>
  <c r="F13" i="1" s="1"/>
  <c r="G13" i="1"/>
  <c r="D14" i="1"/>
  <c r="E14" i="1"/>
  <c r="F14" i="1" s="1"/>
  <c r="G14" i="1"/>
  <c r="D15" i="1"/>
  <c r="E15" i="1"/>
  <c r="F15" i="1" s="1"/>
  <c r="G15" i="1"/>
  <c r="D16" i="1"/>
  <c r="E16" i="1"/>
  <c r="F16" i="1" s="1"/>
  <c r="G16" i="1"/>
  <c r="D23" i="1"/>
  <c r="E23" i="1"/>
  <c r="E24" i="1" s="1"/>
  <c r="F23" i="1"/>
  <c r="D24" i="1"/>
  <c r="D26" i="1" s="1"/>
  <c r="F24" i="1"/>
  <c r="F27" i="1" s="1"/>
  <c r="F28" i="1" s="1"/>
  <c r="E25" i="1"/>
  <c r="F25" i="1"/>
  <c r="F26" i="1"/>
  <c r="E36" i="1"/>
  <c r="F36" i="1"/>
  <c r="D41" i="1"/>
  <c r="E41" i="1"/>
  <c r="F41" i="1"/>
  <c r="G41" i="1"/>
  <c r="D46" i="1"/>
  <c r="E46" i="1"/>
  <c r="F46" i="1"/>
  <c r="H46" i="1" s="1"/>
  <c r="G46" i="1"/>
  <c r="H50" i="1"/>
  <c r="H51" i="1"/>
  <c r="H52" i="1"/>
  <c r="D53" i="1"/>
  <c r="E53" i="1"/>
  <c r="F53" i="1"/>
  <c r="D60" i="1"/>
  <c r="D36" i="1" l="1"/>
  <c r="H36" i="1" s="1"/>
  <c r="G35" i="1"/>
  <c r="G36" i="1" s="1"/>
  <c r="D27" i="1"/>
  <c r="H41" i="1"/>
  <c r="H53" i="1"/>
  <c r="D25" i="1"/>
  <c r="G23" i="1"/>
  <c r="H7" i="1"/>
  <c r="E26" i="1"/>
  <c r="E27" i="1" s="1"/>
  <c r="F17" i="1"/>
  <c r="F30" i="1"/>
  <c r="F31" i="1" s="1"/>
  <c r="E17" i="1"/>
  <c r="H17" i="1" s="1"/>
  <c r="G24" i="1" l="1"/>
  <c r="G26" i="1" s="1"/>
  <c r="G25" i="1"/>
  <c r="D28" i="1"/>
  <c r="D30" i="1"/>
  <c r="E28" i="1"/>
  <c r="F18" i="1"/>
  <c r="G18" i="1" s="1"/>
  <c r="G19" i="1" s="1"/>
  <c r="E18" i="1"/>
  <c r="D31" i="1" l="1"/>
  <c r="D55" i="1" s="1"/>
  <c r="D62" i="1" s="1"/>
  <c r="G27" i="1"/>
  <c r="H18" i="1"/>
  <c r="H19" i="1" s="1"/>
  <c r="F19" i="1"/>
  <c r="F55" i="1" s="1"/>
  <c r="F59" i="1" s="1"/>
  <c r="F60" i="1" s="1"/>
  <c r="F62" i="1" s="1"/>
  <c r="E19" i="1"/>
  <c r="E30" i="1"/>
  <c r="E31" i="1" s="1"/>
  <c r="G28" i="1" l="1"/>
  <c r="H27" i="1"/>
  <c r="H28" i="1" s="1"/>
  <c r="E55" i="1"/>
  <c r="H30" i="1"/>
  <c r="H31" i="1" s="1"/>
  <c r="G31" i="1" l="1"/>
  <c r="G55" i="1" s="1"/>
  <c r="G59" i="1" s="1"/>
  <c r="G60" i="1" s="1"/>
  <c r="G62" i="1" s="1"/>
  <c r="G30" i="1"/>
  <c r="E59" i="1"/>
  <c r="H55" i="1" l="1"/>
  <c r="E60" i="1"/>
  <c r="H59" i="1"/>
  <c r="E62" i="1" l="1"/>
  <c r="H62" i="1" s="1"/>
  <c r="H60" i="1"/>
</calcChain>
</file>

<file path=xl/comments1.xml><?xml version="1.0" encoding="utf-8"?>
<comments xmlns="http://schemas.openxmlformats.org/spreadsheetml/2006/main">
  <authors>
    <author>ØSkaar</author>
  </authors>
  <commentList>
    <comment ref="D7" authorId="0">
      <text>
        <r>
          <rPr>
            <b/>
            <sz val="8"/>
            <color indexed="81"/>
            <rFont val="Tahoma"/>
            <family val="2"/>
          </rPr>
          <t>ØSkaar:</t>
        </r>
        <r>
          <rPr>
            <sz val="8"/>
            <color indexed="81"/>
            <rFont val="Tahoma"/>
            <family val="2"/>
          </rPr>
          <t xml:space="preserve">
4 måneders bevilgning</t>
        </r>
      </text>
    </comment>
    <comment ref="G7" authorId="0">
      <text>
        <r>
          <rPr>
            <b/>
            <sz val="8"/>
            <color indexed="81"/>
            <rFont val="Tahoma"/>
            <family val="2"/>
          </rPr>
          <t>ØSkaar:</t>
        </r>
        <r>
          <rPr>
            <sz val="8"/>
            <color indexed="81"/>
            <rFont val="Tahoma"/>
            <family val="2"/>
          </rPr>
          <t xml:space="preserve">
8 måneders bevilgning</t>
        </r>
      </text>
    </comment>
    <comment ref="E10" authorId="0">
      <text>
        <r>
          <rPr>
            <sz val="8"/>
            <color indexed="81"/>
            <rFont val="Tahoma"/>
            <family val="2"/>
          </rPr>
          <t xml:space="preserve">NB! Lønnskostnader er beregnet med utgangspunkt i at stipendiaten har opptjent full ferie året før (dvs. 25 dager ferie) eller tar ut full ferie i 1. hele år. 
</t>
        </r>
      </text>
    </comment>
    <comment ref="F10" authorId="0">
      <text>
        <r>
          <rPr>
            <sz val="8"/>
            <color indexed="81"/>
            <rFont val="Tahoma"/>
            <family val="2"/>
          </rPr>
          <t xml:space="preserve">NB! Lønnskostnader er beregnet med utgangspunkt i at stipendiaten har opptjent full ferie i 2008 (dvs. 25 dager ferie) eller tar ut full ferie i 1. hele år. 
</t>
        </r>
      </text>
    </comment>
    <comment ref="G10" authorId="0">
      <text>
        <r>
          <rPr>
            <sz val="8"/>
            <color indexed="81"/>
            <rFont val="Tahoma"/>
            <family val="2"/>
          </rPr>
          <t>NB! Lønnskostnader er beregnet med utgangspunkt i at stipendiaten har opptjent full ferie i 2008 (dvs. 25 dager ferie). Denne vil gjelde for stipendiater i sitt 2. hele år og siste år.</t>
        </r>
      </text>
    </comment>
  </commentList>
</comments>
</file>

<file path=xl/sharedStrings.xml><?xml version="1.0" encoding="utf-8"?>
<sst xmlns="http://schemas.openxmlformats.org/spreadsheetml/2006/main" count="117" uniqueCount="53">
  <si>
    <t>TOTAL</t>
  </si>
  <si>
    <t>NB!</t>
  </si>
  <si>
    <t>Avsatt til produksjonsmidler, fellesmidler m.m.:</t>
  </si>
  <si>
    <t>Annen kostnad</t>
  </si>
  <si>
    <t>Avsatt til  produksjonsmidler (prosjektmidler), fellesmidler mm.</t>
  </si>
  <si>
    <t>-</t>
  </si>
  <si>
    <t>Sum</t>
  </si>
  <si>
    <t>Budsjett</t>
  </si>
  <si>
    <t>Beskrivelse</t>
  </si>
  <si>
    <t>Konto</t>
  </si>
  <si>
    <t>Prosjekt</t>
  </si>
  <si>
    <t>SUM FORDELT PR STIPENDIAT</t>
  </si>
  <si>
    <t>ANDRE DRIFTSKOSTNADER (forts)</t>
  </si>
  <si>
    <t>Inventar (kontorutrustning)</t>
  </si>
  <si>
    <t>Datautrustning (mer avansert inngår i prosjektmidler)</t>
  </si>
  <si>
    <t xml:space="preserve">Arbeidsplass (beregnet 15 m2 x 1500 pr m2) </t>
  </si>
  <si>
    <t>Standard infrastruktur</t>
  </si>
  <si>
    <t>Reiser (NB! Kun siste året)</t>
  </si>
  <si>
    <t>Bedømmelseskomite</t>
  </si>
  <si>
    <t>Reiser (NB! Kun første året)</t>
  </si>
  <si>
    <t>Deltagelse obligatoriske kurs:</t>
  </si>
  <si>
    <t>Diverse kostnader</t>
  </si>
  <si>
    <t>Driftsutgifter stipendiaten - Reiser, litteratur programvare o.l.:</t>
  </si>
  <si>
    <t>KOSTNADER FOR ARB.KRAFT</t>
  </si>
  <si>
    <t>SUM</t>
  </si>
  <si>
    <t>bi</t>
  </si>
  <si>
    <t>Andre lønnskostnader</t>
  </si>
  <si>
    <t>hoved</t>
  </si>
  <si>
    <t>Interne lønnskostnader belastning</t>
  </si>
  <si>
    <t>Arbeidsgiveravgift (14,1%) av påløpte feriepenger</t>
  </si>
  <si>
    <t>Arb.g.avg. av lønn,2% pensj.avg. og gruppelivsfors</t>
  </si>
  <si>
    <t>Påløpte feriepenger</t>
  </si>
  <si>
    <t>Lønn, time og hjelpelærer</t>
  </si>
  <si>
    <t>Lønn veileder, 100 timer, ltr 70, C-tabell :</t>
  </si>
  <si>
    <t>Andre indirekte kostnader (adm, renhold, m.m)</t>
  </si>
  <si>
    <t>Arb.g.avg. (14,1%) av påløpt pensjonstilskudd</t>
  </si>
  <si>
    <t>Arb.g.avg. av lønn, 2% pensj.avg. og gruppelivsfors</t>
  </si>
  <si>
    <t>Arbeidsgivers pensjonstilskudd (12,03%)</t>
  </si>
  <si>
    <t>Gruppelivsforsikring - fordel (naturalytelse)</t>
  </si>
  <si>
    <t>Lønn stipendiater</t>
  </si>
  <si>
    <r>
      <t xml:space="preserve">Lønn stipendiat, ltr. </t>
    </r>
    <r>
      <rPr>
        <b/>
        <sz val="10"/>
        <color indexed="10"/>
        <rFont val="Arial"/>
        <family val="2"/>
      </rPr>
      <t>50</t>
    </r>
    <r>
      <rPr>
        <b/>
        <sz val="10"/>
        <color indexed="48"/>
        <rFont val="Arial"/>
        <family val="2"/>
      </rPr>
      <t>, 100%:</t>
    </r>
  </si>
  <si>
    <t>3. år (3/4 år)</t>
  </si>
  <si>
    <t>2. hele år</t>
  </si>
  <si>
    <t>1. hele år</t>
  </si>
  <si>
    <t>Start (1/4 år)</t>
  </si>
  <si>
    <t>Bruttobidrag pr stipendiat:</t>
  </si>
  <si>
    <t>Summering</t>
  </si>
  <si>
    <t>Sluttår</t>
  </si>
  <si>
    <t xml:space="preserve">Startår </t>
  </si>
  <si>
    <t>Det skal også foreligge spesifisert budsjett for selve prosjektgjennomføringen (produksjonsmidler).</t>
  </si>
  <si>
    <t>Sats:</t>
  </si>
  <si>
    <t>MAL STIPENDIATBUDSJETT 2013</t>
  </si>
  <si>
    <t>NB: Dette er et rammebudsjett for hele virksomheten knyttet til en stipendiatstilling over en treårsperiode.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</si>
</sst>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 #,##0_ ;_ * \-#,##0_ ;_ * &quot;-&quot;??_ ;_ @_ "/>
    <numFmt numFmtId="165" formatCode="_(* #,##0.00_);_(* \(#,##0.00\);_(* &quot;-&quot;??_);_(@_)"/>
    <numFmt numFmtId="166" formatCode="_(* #,##0_);_(* \(#,##0\);_(* &quot;-&quot;??_);_(@_)"/>
  </numFmts>
  <fonts count="32" x14ac:knownFonts="1">
    <font>
      <sz val="11"/>
      <color theme="1"/>
      <name val="Calibri"/>
      <family val="2"/>
      <scheme val="minor"/>
    </font>
    <font>
      <sz val="10"/>
      <name val="Arial"/>
      <family val="2"/>
    </font>
    <font>
      <sz val="10"/>
      <name val="Arial"/>
    </font>
    <font>
      <sz val="10"/>
      <color rgb="FFFF0000"/>
      <name val="Arial"/>
      <family val="2"/>
    </font>
    <font>
      <b/>
      <i/>
      <sz val="10"/>
      <name val="Arial"/>
      <family val="2"/>
    </font>
    <font>
      <b/>
      <sz val="10"/>
      <name val="Arial"/>
      <family val="2"/>
    </font>
    <font>
      <b/>
      <sz val="10"/>
      <color indexed="10"/>
      <name val="Arial"/>
      <family val="2"/>
    </font>
    <font>
      <sz val="10"/>
      <color indexed="10"/>
      <name val="Arial"/>
      <family val="2"/>
    </font>
    <font>
      <b/>
      <sz val="10"/>
      <color indexed="48"/>
      <name val="Arial"/>
      <family val="2"/>
    </font>
    <font>
      <b/>
      <sz val="14"/>
      <name val="Arial"/>
      <family val="2"/>
    </font>
    <font>
      <b/>
      <sz val="12"/>
      <color rgb="FFFF0000"/>
      <name val="Arial"/>
      <family val="2"/>
    </font>
    <font>
      <sz val="12"/>
      <color rgb="FFFF0000"/>
      <name val="Arial"/>
      <family val="2"/>
    </font>
    <font>
      <b/>
      <sz val="10"/>
      <color rgb="FFFF0000"/>
      <name val="Arial"/>
      <family val="2"/>
    </font>
    <font>
      <sz val="8"/>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6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9">
    <xf numFmtId="0" fontId="0"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2" borderId="0" applyNumberFormat="0" applyBorder="0" applyAlignment="0" applyProtection="0"/>
    <xf numFmtId="0" fontId="17" fillId="6" borderId="0" applyNumberFormat="0" applyBorder="0" applyAlignment="0" applyProtection="0"/>
    <xf numFmtId="0" fontId="18" fillId="23" borderId="19" applyNumberFormat="0" applyAlignment="0" applyProtection="0"/>
    <xf numFmtId="0" fontId="19" fillId="24" borderId="20"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21" applyNumberFormat="0" applyFill="0" applyAlignment="0" applyProtection="0"/>
    <xf numFmtId="0" fontId="23" fillId="0" borderId="22" applyNumberFormat="0" applyFill="0" applyAlignment="0" applyProtection="0"/>
    <xf numFmtId="0" fontId="24" fillId="0" borderId="23" applyNumberFormat="0" applyFill="0" applyAlignment="0" applyProtection="0"/>
    <xf numFmtId="0" fontId="24" fillId="0" borderId="0" applyNumberFormat="0" applyFill="0" applyBorder="0" applyAlignment="0" applyProtection="0"/>
    <xf numFmtId="0" fontId="25" fillId="10" borderId="19" applyNumberFormat="0" applyAlignment="0" applyProtection="0"/>
    <xf numFmtId="43" fontId="1" fillId="0" borderId="0" applyFont="0" applyFill="0" applyBorder="0" applyAlignment="0" applyProtection="0"/>
    <xf numFmtId="0" fontId="26" fillId="0" borderId="24" applyNumberFormat="0" applyFill="0" applyAlignment="0" applyProtection="0"/>
    <xf numFmtId="0" fontId="27" fillId="25" borderId="0" applyNumberFormat="0" applyBorder="0" applyAlignment="0" applyProtection="0"/>
    <xf numFmtId="0" fontId="1" fillId="0" borderId="0"/>
    <xf numFmtId="0" fontId="1" fillId="0" borderId="0"/>
    <xf numFmtId="0" fontId="15" fillId="26" borderId="25" applyNumberFormat="0" applyFont="0" applyAlignment="0" applyProtection="0"/>
    <xf numFmtId="0" fontId="28" fillId="23" borderId="26" applyNumberFormat="0" applyAlignment="0" applyProtection="0"/>
    <xf numFmtId="0" fontId="29" fillId="0" borderId="0" applyNumberFormat="0" applyFill="0" applyBorder="0" applyAlignment="0" applyProtection="0"/>
    <xf numFmtId="0" fontId="30" fillId="0" borderId="27" applyNumberFormat="0" applyFill="0" applyAlignment="0" applyProtection="0"/>
    <xf numFmtId="0" fontId="31" fillId="0" borderId="0" applyNumberFormat="0" applyFill="0" applyBorder="0" applyAlignment="0" applyProtection="0"/>
  </cellStyleXfs>
  <cellXfs count="91">
    <xf numFmtId="0" fontId="0" fillId="0" borderId="0" xfId="0"/>
    <xf numFmtId="0" fontId="1" fillId="0" borderId="0" xfId="2"/>
    <xf numFmtId="0" fontId="1" fillId="0" borderId="0" xfId="2" applyAlignment="1">
      <alignment horizontal="right"/>
    </xf>
    <xf numFmtId="164" fontId="3" fillId="0" borderId="0" xfId="1" applyNumberFormat="1" applyFont="1"/>
    <xf numFmtId="0" fontId="1" fillId="0" borderId="0" xfId="2" applyAlignment="1">
      <alignment horizontal="center"/>
    </xf>
    <xf numFmtId="9" fontId="1" fillId="0" borderId="0" xfId="3" applyAlignment="1">
      <alignment horizontal="right"/>
    </xf>
    <xf numFmtId="166" fontId="4" fillId="2" borderId="1" xfId="4" applyNumberFormat="1" applyFont="1" applyFill="1" applyBorder="1" applyAlignment="1">
      <alignment horizontal="right"/>
    </xf>
    <xf numFmtId="3" fontId="5" fillId="2" borderId="2" xfId="2" applyNumberFormat="1" applyFont="1" applyFill="1" applyBorder="1"/>
    <xf numFmtId="164" fontId="5" fillId="2" borderId="2" xfId="1" applyNumberFormat="1" applyFont="1" applyFill="1" applyBorder="1"/>
    <xf numFmtId="0" fontId="5" fillId="2" borderId="2" xfId="2" applyFont="1" applyFill="1" applyBorder="1" applyAlignment="1">
      <alignment horizontal="left"/>
    </xf>
    <xf numFmtId="0" fontId="5" fillId="2" borderId="3" xfId="2" applyFont="1" applyFill="1" applyBorder="1" applyAlignment="1">
      <alignment horizontal="left"/>
    </xf>
    <xf numFmtId="0" fontId="1" fillId="0" borderId="4" xfId="2" applyBorder="1" applyAlignment="1">
      <alignment horizontal="right"/>
    </xf>
    <xf numFmtId="0" fontId="1" fillId="0" borderId="4" xfId="2" applyBorder="1"/>
    <xf numFmtId="164" fontId="1" fillId="0" borderId="4" xfId="1" applyNumberFormat="1" applyFont="1" applyBorder="1"/>
    <xf numFmtId="0" fontId="6" fillId="0" borderId="0" xfId="2" applyFont="1"/>
    <xf numFmtId="3" fontId="6" fillId="0" borderId="0" xfId="2" applyNumberFormat="1" applyFont="1"/>
    <xf numFmtId="3" fontId="5" fillId="2" borderId="5" xfId="2" applyNumberFormat="1" applyFont="1" applyFill="1" applyBorder="1"/>
    <xf numFmtId="164" fontId="5" fillId="2" borderId="5" xfId="1" applyNumberFormat="1" applyFont="1" applyFill="1" applyBorder="1"/>
    <xf numFmtId="0" fontId="1" fillId="0" borderId="0" xfId="2" applyFont="1"/>
    <xf numFmtId="3" fontId="5" fillId="3" borderId="6" xfId="2" applyNumberFormat="1" applyFont="1" applyFill="1" applyBorder="1" applyAlignment="1">
      <alignment horizontal="right"/>
    </xf>
    <xf numFmtId="164" fontId="5" fillId="3" borderId="6" xfId="1" applyNumberFormat="1" applyFont="1" applyFill="1" applyBorder="1" applyAlignment="1">
      <alignment horizontal="right"/>
    </xf>
    <xf numFmtId="0" fontId="1" fillId="3" borderId="6" xfId="2" applyFont="1" applyFill="1" applyBorder="1"/>
    <xf numFmtId="0" fontId="1" fillId="3" borderId="7" xfId="2" applyFont="1" applyFill="1" applyBorder="1" applyAlignment="1">
      <alignment horizontal="right"/>
    </xf>
    <xf numFmtId="0" fontId="1" fillId="0" borderId="0" xfId="2" applyFont="1" applyAlignment="1">
      <alignment horizontal="right"/>
    </xf>
    <xf numFmtId="164" fontId="1" fillId="0" borderId="0" xfId="1" applyNumberFormat="1" applyFont="1"/>
    <xf numFmtId="0" fontId="7" fillId="0" borderId="0" xfId="2" applyFont="1"/>
    <xf numFmtId="0" fontId="8" fillId="0" borderId="0" xfId="2" applyFont="1"/>
    <xf numFmtId="0" fontId="6" fillId="0" borderId="0" xfId="2" applyFont="1" applyAlignment="1">
      <alignment horizontal="center"/>
    </xf>
    <xf numFmtId="0" fontId="5" fillId="3" borderId="1" xfId="2" applyFont="1" applyFill="1" applyBorder="1" applyAlignment="1">
      <alignment horizontal="right" wrapText="1"/>
    </xf>
    <xf numFmtId="0" fontId="5" fillId="0" borderId="1" xfId="2" applyFont="1" applyBorder="1"/>
    <xf numFmtId="164" fontId="5" fillId="0" borderId="1" xfId="1" applyNumberFormat="1" applyFont="1" applyBorder="1"/>
    <xf numFmtId="0" fontId="5" fillId="0" borderId="5" xfId="2" applyFont="1" applyBorder="1"/>
    <xf numFmtId="0" fontId="5" fillId="0" borderId="5" xfId="2" applyFont="1" applyBorder="1" applyAlignment="1">
      <alignment horizontal="center"/>
    </xf>
    <xf numFmtId="166" fontId="4" fillId="2" borderId="1" xfId="4" applyNumberFormat="1" applyFont="1" applyFill="1" applyBorder="1"/>
    <xf numFmtId="164" fontId="4" fillId="2" borderId="1" xfId="1" applyNumberFormat="1" applyFont="1" applyFill="1" applyBorder="1"/>
    <xf numFmtId="0" fontId="1" fillId="0" borderId="8" xfId="2" applyBorder="1"/>
    <xf numFmtId="3" fontId="5" fillId="2" borderId="9" xfId="2" applyNumberFormat="1" applyFont="1" applyFill="1" applyBorder="1" applyAlignment="1">
      <alignment horizontal="right"/>
    </xf>
    <xf numFmtId="0" fontId="5" fillId="2" borderId="9" xfId="2" applyFont="1" applyFill="1" applyBorder="1"/>
    <xf numFmtId="0" fontId="5" fillId="2" borderId="7" xfId="2" applyFont="1" applyFill="1" applyBorder="1" applyAlignment="1">
      <alignment horizontal="right"/>
    </xf>
    <xf numFmtId="3" fontId="1" fillId="3" borderId="9" xfId="2" applyNumberFormat="1" applyFont="1" applyFill="1" applyBorder="1" applyAlignment="1">
      <alignment horizontal="right"/>
    </xf>
    <xf numFmtId="3" fontId="1" fillId="0" borderId="9" xfId="2" applyNumberFormat="1" applyFont="1" applyBorder="1" applyAlignment="1">
      <alignment horizontal="right"/>
    </xf>
    <xf numFmtId="3" fontId="1" fillId="0" borderId="10" xfId="2" applyNumberFormat="1" applyFont="1" applyBorder="1" applyAlignment="1">
      <alignment horizontal="right"/>
    </xf>
    <xf numFmtId="0" fontId="1" fillId="0" borderId="9" xfId="2" applyFont="1" applyBorder="1"/>
    <xf numFmtId="0" fontId="1" fillId="0" borderId="7" xfId="2" applyFont="1" applyBorder="1" applyAlignment="1">
      <alignment horizontal="right"/>
    </xf>
    <xf numFmtId="3" fontId="1" fillId="3" borderId="10" xfId="2" applyNumberFormat="1" applyFont="1" applyFill="1" applyBorder="1" applyAlignment="1">
      <alignment horizontal="right"/>
    </xf>
    <xf numFmtId="0" fontId="1" fillId="0" borderId="10" xfId="2" applyFont="1" applyBorder="1"/>
    <xf numFmtId="0" fontId="1" fillId="0" borderId="11" xfId="2" applyFont="1" applyBorder="1" applyAlignment="1">
      <alignment horizontal="right"/>
    </xf>
    <xf numFmtId="3" fontId="1" fillId="4" borderId="12" xfId="2" applyNumberFormat="1" applyFont="1" applyFill="1" applyBorder="1" applyAlignment="1">
      <alignment horizontal="right"/>
    </xf>
    <xf numFmtId="0" fontId="1" fillId="4" borderId="12" xfId="2" applyFont="1" applyFill="1" applyBorder="1"/>
    <xf numFmtId="0" fontId="1" fillId="4" borderId="13" xfId="2" applyFont="1" applyFill="1" applyBorder="1" applyAlignment="1">
      <alignment horizontal="right"/>
    </xf>
    <xf numFmtId="0" fontId="8" fillId="0" borderId="0" xfId="2" applyFont="1" applyAlignment="1">
      <alignment horizontal="center"/>
    </xf>
    <xf numFmtId="0" fontId="1" fillId="0" borderId="0" xfId="2" applyBorder="1"/>
    <xf numFmtId="0" fontId="1" fillId="0" borderId="0" xfId="2" applyBorder="1" applyAlignment="1">
      <alignment horizontal="right"/>
    </xf>
    <xf numFmtId="164" fontId="1" fillId="0" borderId="0" xfId="1" applyNumberFormat="1" applyFont="1" applyBorder="1"/>
    <xf numFmtId="0" fontId="1" fillId="0" borderId="0" xfId="2" applyBorder="1" applyAlignment="1">
      <alignment horizontal="center"/>
    </xf>
    <xf numFmtId="164" fontId="1" fillId="0" borderId="9" xfId="1" applyNumberFormat="1" applyFont="1" applyBorder="1" applyAlignment="1">
      <alignment horizontal="right"/>
    </xf>
    <xf numFmtId="164" fontId="5" fillId="2" borderId="9" xfId="1" applyNumberFormat="1" applyFont="1" applyFill="1" applyBorder="1" applyAlignment="1">
      <alignment horizontal="right"/>
    </xf>
    <xf numFmtId="3" fontId="5" fillId="2" borderId="7" xfId="2" applyNumberFormat="1" applyFont="1" applyFill="1" applyBorder="1" applyAlignment="1">
      <alignment horizontal="right"/>
    </xf>
    <xf numFmtId="164" fontId="5" fillId="2" borderId="7" xfId="1" applyNumberFormat="1" applyFont="1" applyFill="1" applyBorder="1" applyAlignment="1">
      <alignment horizontal="right"/>
    </xf>
    <xf numFmtId="0" fontId="5" fillId="2" borderId="7" xfId="2" applyFont="1" applyFill="1" applyBorder="1"/>
    <xf numFmtId="0" fontId="1" fillId="0" borderId="0" xfId="2" applyFont="1" applyAlignment="1">
      <alignment horizontal="center"/>
    </xf>
    <xf numFmtId="3" fontId="5" fillId="0" borderId="14" xfId="2" applyNumberFormat="1" applyFont="1" applyFill="1" applyBorder="1" applyAlignment="1">
      <alignment horizontal="right"/>
    </xf>
    <xf numFmtId="164" fontId="5" fillId="0" borderId="14" xfId="1" applyNumberFormat="1" applyFont="1" applyFill="1" applyBorder="1" applyAlignment="1">
      <alignment horizontal="right"/>
    </xf>
    <xf numFmtId="0" fontId="1" fillId="0" borderId="14" xfId="2" applyFont="1" applyFill="1" applyBorder="1"/>
    <xf numFmtId="0" fontId="1" fillId="0" borderId="15" xfId="2" applyFont="1" applyFill="1" applyBorder="1" applyAlignment="1">
      <alignment horizontal="right"/>
    </xf>
    <xf numFmtId="3" fontId="5" fillId="0" borderId="16" xfId="2" applyNumberFormat="1" applyFont="1" applyFill="1" applyBorder="1" applyAlignment="1">
      <alignment horizontal="right"/>
    </xf>
    <xf numFmtId="164" fontId="5" fillId="0" borderId="16" xfId="1" applyNumberFormat="1" applyFont="1" applyFill="1" applyBorder="1" applyAlignment="1">
      <alignment horizontal="right"/>
    </xf>
    <xf numFmtId="0" fontId="1" fillId="0" borderId="16" xfId="2" applyFont="1" applyFill="1" applyBorder="1"/>
    <xf numFmtId="0" fontId="1" fillId="0" borderId="16" xfId="2" applyFont="1" applyFill="1" applyBorder="1" applyAlignment="1">
      <alignment horizontal="right"/>
    </xf>
    <xf numFmtId="0" fontId="1" fillId="3" borderId="6" xfId="2" applyFont="1" applyFill="1" applyBorder="1" applyAlignment="1">
      <alignment horizontal="right"/>
    </xf>
    <xf numFmtId="1" fontId="1" fillId="3" borderId="9" xfId="2" applyNumberFormat="1" applyFont="1" applyFill="1" applyBorder="1" applyAlignment="1">
      <alignment horizontal="right"/>
    </xf>
    <xf numFmtId="1" fontId="1" fillId="0" borderId="9" xfId="2" applyNumberFormat="1" applyFont="1" applyBorder="1" applyAlignment="1">
      <alignment horizontal="right"/>
    </xf>
    <xf numFmtId="164" fontId="1" fillId="0" borderId="10" xfId="1" applyNumberFormat="1" applyFont="1" applyBorder="1" applyAlignment="1">
      <alignment horizontal="right"/>
    </xf>
    <xf numFmtId="9" fontId="5" fillId="3" borderId="17" xfId="2" applyNumberFormat="1" applyFont="1" applyFill="1" applyBorder="1" applyAlignment="1">
      <alignment horizontal="right"/>
    </xf>
    <xf numFmtId="3" fontId="5" fillId="2" borderId="1" xfId="2" applyNumberFormat="1" applyFont="1" applyFill="1" applyBorder="1" applyAlignment="1">
      <alignment horizontal="right"/>
    </xf>
    <xf numFmtId="164" fontId="5" fillId="2" borderId="1" xfId="1" applyNumberFormat="1" applyFont="1" applyFill="1" applyBorder="1" applyAlignment="1">
      <alignment horizontal="right"/>
    </xf>
    <xf numFmtId="0" fontId="5" fillId="2" borderId="5" xfId="2" applyFont="1" applyFill="1" applyBorder="1"/>
    <xf numFmtId="0" fontId="1" fillId="0" borderId="10" xfId="2" applyBorder="1" applyAlignment="1">
      <alignment horizontal="center"/>
    </xf>
    <xf numFmtId="166" fontId="1" fillId="3" borderId="10" xfId="4" applyNumberFormat="1" applyFont="1" applyFill="1" applyBorder="1" applyAlignment="1">
      <alignment horizontal="right"/>
    </xf>
    <xf numFmtId="0" fontId="5" fillId="0" borderId="1" xfId="2" applyFont="1" applyBorder="1" applyAlignment="1">
      <alignment wrapText="1"/>
    </xf>
    <xf numFmtId="164" fontId="5" fillId="0" borderId="1" xfId="1" applyNumberFormat="1" applyFont="1" applyBorder="1" applyAlignment="1">
      <alignment wrapText="1"/>
    </xf>
    <xf numFmtId="166" fontId="1" fillId="0" borderId="0" xfId="2" applyNumberFormat="1" applyFont="1"/>
    <xf numFmtId="0" fontId="1" fillId="2" borderId="2" xfId="2" applyFont="1" applyFill="1" applyBorder="1" applyAlignment="1">
      <alignment horizontal="left"/>
    </xf>
    <xf numFmtId="0" fontId="1" fillId="2" borderId="3" xfId="2" applyFont="1" applyFill="1" applyBorder="1" applyAlignment="1">
      <alignment horizontal="left"/>
    </xf>
    <xf numFmtId="0" fontId="5" fillId="0" borderId="5" xfId="2" applyFont="1" applyBorder="1" applyAlignment="1">
      <alignment wrapText="1"/>
    </xf>
    <xf numFmtId="0" fontId="5" fillId="0" borderId="0" xfId="2" applyFont="1"/>
    <xf numFmtId="0" fontId="9" fillId="0" borderId="0" xfId="2" applyFont="1"/>
    <xf numFmtId="0" fontId="10" fillId="0" borderId="0" xfId="2" applyFont="1"/>
    <xf numFmtId="0" fontId="11" fillId="0" borderId="0" xfId="2" applyFont="1"/>
    <xf numFmtId="164" fontId="12" fillId="3" borderId="18" xfId="1" applyNumberFormat="1" applyFont="1" applyFill="1" applyBorder="1"/>
    <xf numFmtId="0" fontId="5" fillId="3" borderId="18" xfId="2" applyFont="1" applyFill="1" applyBorder="1"/>
  </cellXfs>
  <cellStyles count="49">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Explanatory Text" xfId="32"/>
    <cellStyle name="Good" xfId="33"/>
    <cellStyle name="Heading 1" xfId="34"/>
    <cellStyle name="Heading 2" xfId="35"/>
    <cellStyle name="Heading 3" xfId="36"/>
    <cellStyle name="Heading 4" xfId="37"/>
    <cellStyle name="Input" xfId="38"/>
    <cellStyle name="Komma" xfId="1" builtinId="3"/>
    <cellStyle name="Komma 2" xfId="39"/>
    <cellStyle name="Linked Cell" xfId="40"/>
    <cellStyle name="Neutral" xfId="41"/>
    <cellStyle name="Normal" xfId="0" builtinId="0"/>
    <cellStyle name="Normal 2" xfId="2"/>
    <cellStyle name="Normal 2 2" xfId="42"/>
    <cellStyle name="Normal 3" xfId="43"/>
    <cellStyle name="Note" xfId="44"/>
    <cellStyle name="Output" xfId="45"/>
    <cellStyle name="Prosent 2" xfId="3"/>
    <cellStyle name="Title" xfId="46"/>
    <cellStyle name="Total" xfId="47"/>
    <cellStyle name="Tusenskille_MAL STIPENDIATBUDSJETT 2010" xfId="4"/>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676275</xdr:colOff>
      <xdr:row>58</xdr:row>
      <xdr:rowOff>76200</xdr:rowOff>
    </xdr:from>
    <xdr:to>
      <xdr:col>8</xdr:col>
      <xdr:colOff>295275</xdr:colOff>
      <xdr:row>60</xdr:row>
      <xdr:rowOff>95250</xdr:rowOff>
    </xdr:to>
    <xdr:sp macro="" textlink="">
      <xdr:nvSpPr>
        <xdr:cNvPr id="2" name="Oval 7"/>
        <xdr:cNvSpPr>
          <a:spLocks noChangeArrowheads="1"/>
        </xdr:cNvSpPr>
      </xdr:nvSpPr>
      <xdr:spPr bwMode="auto">
        <a:xfrm>
          <a:off x="6276975" y="9467850"/>
          <a:ext cx="1219200" cy="342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407671</xdr:colOff>
      <xdr:row>63</xdr:row>
      <xdr:rowOff>144780</xdr:rowOff>
    </xdr:from>
    <xdr:to>
      <xdr:col>7</xdr:col>
      <xdr:colOff>15238</xdr:colOff>
      <xdr:row>71</xdr:row>
      <xdr:rowOff>150523</xdr:rowOff>
    </xdr:to>
    <xdr:sp macro="" textlink="">
      <xdr:nvSpPr>
        <xdr:cNvPr id="3" name="Text Box 8"/>
        <xdr:cNvSpPr txBox="1">
          <a:spLocks noChangeArrowheads="1"/>
        </xdr:cNvSpPr>
      </xdr:nvSpPr>
      <xdr:spPr bwMode="auto">
        <a:xfrm>
          <a:off x="2007871" y="10346055"/>
          <a:ext cx="4408167" cy="1301143"/>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000"/>
            </a:lnSpc>
            <a:defRPr sz="1000"/>
          </a:pPr>
          <a:r>
            <a:rPr lang="nb-NO" sz="1000" b="0" i="0" u="none" strike="noStrike" baseline="0">
              <a:solidFill>
                <a:srgbClr val="000000"/>
              </a:solidFill>
              <a:latin typeface="Arial"/>
              <a:cs typeface="Arial"/>
            </a:rPr>
            <a:t>Det indikerte beløpet utgjør makisimum avsetning til selve prosjektgjennomføringen, under forutsetning av at institusjonen ikke bidrar med egne midler utover bevilgningen fra PKU og at det ikke legges inn andre føringer fra institusjonen, som f.eks midler til ekstra veiledning. I dette budsjettet er det imidletid ikke lagt inn kostnader til infrastruktur eller andre indirekte kostnader (overhead). </a:t>
          </a:r>
        </a:p>
        <a:p>
          <a:pPr algn="l" rtl="0">
            <a:lnSpc>
              <a:spcPts val="1000"/>
            </a:lnSpc>
            <a:defRPr sz="1000"/>
          </a:pPr>
          <a:endParaRPr lang="nb-NO" sz="1000" b="0" i="0" u="none" strike="noStrike" baseline="0">
            <a:solidFill>
              <a:srgbClr val="000000"/>
            </a:solidFill>
            <a:latin typeface="Arial"/>
            <a:cs typeface="Arial"/>
          </a:endParaRPr>
        </a:p>
        <a:p>
          <a:pPr algn="l" rtl="0">
            <a:lnSpc>
              <a:spcPts val="1000"/>
            </a:lnSpc>
            <a:defRPr sz="1000"/>
          </a:pPr>
          <a:r>
            <a:rPr lang="nb-NO" sz="1000" b="0" i="0" u="none" strike="noStrike" baseline="0">
              <a:solidFill>
                <a:srgbClr val="000000"/>
              </a:solidFill>
              <a:latin typeface="Arial"/>
              <a:cs typeface="Arial"/>
            </a:rPr>
            <a:t>Avsetningen til produksjonsmidler (prosjektmidler) bør ikke automatiseres, men beregnes konkret i forhold til det budsjett institusjonen godkjenner for gjennomføringen av prosjektet. </a:t>
          </a:r>
        </a:p>
        <a:p>
          <a:pPr algn="l" rtl="0">
            <a:lnSpc>
              <a:spcPts val="1100"/>
            </a:lnSpc>
            <a:defRPr sz="1000"/>
          </a:pPr>
          <a:r>
            <a:rPr lang="nb-NO" sz="1000" b="0" i="0" u="none" strike="noStrike" baseline="0">
              <a:solidFill>
                <a:srgbClr val="000000"/>
              </a:solidFill>
              <a:latin typeface="Arial"/>
              <a:cs typeface="Arial"/>
            </a:rPr>
            <a:t>Når budsjettrammen er godkjent, bør bruk av midler og endringer i bruken av midlene godkjennes av den som har budsjettansvar for stipendiaten.</a:t>
          </a:r>
        </a:p>
        <a:p>
          <a:pPr algn="l" rtl="0">
            <a:lnSpc>
              <a:spcPts val="1000"/>
            </a:lnSpc>
            <a:defRPr sz="1000"/>
          </a:pPr>
          <a:endParaRPr lang="nb-NO" sz="1000" b="0" i="0" u="none" strike="noStrike" baseline="0">
            <a:solidFill>
              <a:srgbClr val="000000"/>
            </a:solidFill>
            <a:latin typeface="Arial"/>
            <a:cs typeface="Arial"/>
          </a:endParaRPr>
        </a:p>
      </xdr:txBody>
    </xdr:sp>
    <xdr:clientData/>
  </xdr:twoCellAnchor>
  <xdr:twoCellAnchor>
    <xdr:from>
      <xdr:col>6</xdr:col>
      <xdr:colOff>676275</xdr:colOff>
      <xdr:row>60</xdr:row>
      <xdr:rowOff>38100</xdr:rowOff>
    </xdr:from>
    <xdr:to>
      <xdr:col>7</xdr:col>
      <xdr:colOff>228600</xdr:colOff>
      <xdr:row>63</xdr:row>
      <xdr:rowOff>76200</xdr:rowOff>
    </xdr:to>
    <xdr:sp macro="" textlink="">
      <xdr:nvSpPr>
        <xdr:cNvPr id="4" name="Line 9"/>
        <xdr:cNvSpPr>
          <a:spLocks noChangeShapeType="1"/>
        </xdr:cNvSpPr>
      </xdr:nvSpPr>
      <xdr:spPr bwMode="auto">
        <a:xfrm flipV="1">
          <a:off x="6276975" y="9753600"/>
          <a:ext cx="352425" cy="52387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IPENDIATBUDSJETT%202013%20PK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oklasser"/>
      <sheetName val="Kontogrupper"/>
      <sheetName val="Budsjett stipendiatprosjekt"/>
      <sheetName val="Tildeling 2013"/>
      <sheetName val="Stipendiatsats alle år"/>
      <sheetName val="Tildeling"/>
      <sheetName val="Innstillinger"/>
      <sheetName val="Lønnsberegning første år"/>
      <sheetName val="Lønnsberegning helt år"/>
      <sheetName val="pivotTildeling"/>
      <sheetName val="Lønnsberegning sluttår"/>
      <sheetName val="Øvrige konti"/>
      <sheetName val="Agresso (IKKE reg.)"/>
      <sheetName val="Prosjekter"/>
      <sheetName val="Lønnstabell (IKKE reg.)"/>
      <sheetName val="Sheet3"/>
      <sheetName val="Ark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6">
          <cell r="O26">
            <v>105200.09999999999</v>
          </cell>
        </row>
        <row r="129">
          <cell r="O129">
            <v>285</v>
          </cell>
        </row>
        <row r="130">
          <cell r="O130">
            <v>12624.011999999999</v>
          </cell>
        </row>
        <row r="131">
          <cell r="O131">
            <v>12657.075780000001</v>
          </cell>
        </row>
        <row r="132">
          <cell r="O132">
            <v>14833.214099999997</v>
          </cell>
        </row>
        <row r="133">
          <cell r="O133">
            <v>1779.9856919999997</v>
          </cell>
        </row>
        <row r="134">
          <cell r="O134">
            <v>1784.6476849799999</v>
          </cell>
        </row>
      </sheetData>
      <sheetData sheetId="8">
        <row r="26">
          <cell r="O26">
            <v>378838.82307692314</v>
          </cell>
        </row>
        <row r="129">
          <cell r="O129">
            <v>1140</v>
          </cell>
        </row>
        <row r="130">
          <cell r="O130">
            <v>45460.658769230773</v>
          </cell>
        </row>
        <row r="131">
          <cell r="O131">
            <v>50465.898119999991</v>
          </cell>
        </row>
        <row r="132">
          <cell r="O132">
            <v>53429.669053846141</v>
          </cell>
        </row>
        <row r="133">
          <cell r="O133">
            <v>6409.9528864615368</v>
          </cell>
        </row>
        <row r="134">
          <cell r="O134">
            <v>7115.6916349199992</v>
          </cell>
        </row>
      </sheetData>
      <sheetData sheetId="9" refreshError="1"/>
      <sheetData sheetId="10">
        <row r="26">
          <cell r="O26">
            <v>273638.72307692311</v>
          </cell>
        </row>
        <row r="129">
          <cell r="O129">
            <v>855</v>
          </cell>
        </row>
        <row r="130">
          <cell r="O130">
            <v>32836.646769230771</v>
          </cell>
        </row>
        <row r="131">
          <cell r="O131">
            <v>37799.79984</v>
          </cell>
        </row>
        <row r="132">
          <cell r="O132">
            <v>38596.454953846143</v>
          </cell>
        </row>
        <row r="133">
          <cell r="O133">
            <v>4629.9671944615375</v>
          </cell>
        </row>
        <row r="134">
          <cell r="O134">
            <v>5329.7717774399989</v>
          </cell>
        </row>
      </sheetData>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pageSetUpPr fitToPage="1"/>
  </sheetPr>
  <dimension ref="A1:J65"/>
  <sheetViews>
    <sheetView tabSelected="1" view="pageLayout" zoomScaleNormal="100" workbookViewId="0">
      <selection activeCell="I30" sqref="I28:I30"/>
    </sheetView>
  </sheetViews>
  <sheetFormatPr baseColWidth="10" defaultRowHeight="12.75" outlineLevelRow="1" x14ac:dyDescent="0.2"/>
  <cols>
    <col min="1" max="1" width="13.42578125" style="4" bestFit="1" customWidth="1"/>
    <col min="2" max="2" width="6.28515625" style="1" customWidth="1"/>
    <col min="3" max="3" width="43.7109375" style="1" bestFit="1" customWidth="1"/>
    <col min="4" max="4" width="12.28515625" style="1" customWidth="1"/>
    <col min="5" max="5" width="11.140625" style="3" customWidth="1"/>
    <col min="6" max="6" width="10.7109375" style="1" customWidth="1"/>
    <col min="7" max="7" width="11.42578125" style="1"/>
    <col min="8" max="8" width="12.7109375" style="2" customWidth="1"/>
    <col min="9" max="16384" width="11.42578125" style="1"/>
  </cols>
  <sheetData>
    <row r="1" spans="1:10" ht="18" x14ac:dyDescent="0.25">
      <c r="A1" s="86" t="s">
        <v>51</v>
      </c>
      <c r="C1" s="18"/>
      <c r="D1" s="90" t="s">
        <v>50</v>
      </c>
      <c r="E1" s="89">
        <v>756200</v>
      </c>
      <c r="F1" s="18"/>
      <c r="G1" s="18"/>
      <c r="H1" s="23"/>
      <c r="I1" s="18"/>
      <c r="J1" s="18"/>
    </row>
    <row r="2" spans="1:10" ht="15" x14ac:dyDescent="0.2">
      <c r="A2" s="88" t="s">
        <v>52</v>
      </c>
      <c r="D2" s="18"/>
      <c r="F2" s="18"/>
      <c r="G2" s="18"/>
      <c r="H2" s="23"/>
      <c r="I2" s="18"/>
      <c r="J2" s="18"/>
    </row>
    <row r="3" spans="1:10" ht="15" x14ac:dyDescent="0.2">
      <c r="A3" s="88" t="s">
        <v>49</v>
      </c>
      <c r="B3" s="88"/>
      <c r="C3" s="88"/>
      <c r="D3" s="18"/>
      <c r="F3" s="18"/>
      <c r="G3" s="18"/>
      <c r="H3" s="23"/>
      <c r="I3" s="18"/>
      <c r="J3" s="18"/>
    </row>
    <row r="4" spans="1:10" ht="18" x14ac:dyDescent="0.25">
      <c r="B4" s="86"/>
      <c r="E4" s="87"/>
      <c r="F4" s="18"/>
      <c r="G4" s="18"/>
      <c r="H4" s="23"/>
      <c r="I4" s="18"/>
      <c r="J4" s="18"/>
    </row>
    <row r="5" spans="1:10" ht="18.75" thickBot="1" x14ac:dyDescent="0.3">
      <c r="B5" s="86"/>
      <c r="C5" s="18"/>
      <c r="D5" s="18"/>
      <c r="F5" s="18"/>
      <c r="G5" s="18"/>
      <c r="H5" s="23"/>
      <c r="I5" s="18"/>
      <c r="J5" s="18"/>
    </row>
    <row r="6" spans="1:10" ht="13.5" thickBot="1" x14ac:dyDescent="0.25">
      <c r="B6" s="85"/>
      <c r="C6" s="18"/>
      <c r="D6" s="84" t="s">
        <v>48</v>
      </c>
      <c r="E6" s="80" t="s">
        <v>43</v>
      </c>
      <c r="F6" s="79" t="s">
        <v>42</v>
      </c>
      <c r="G6" s="79" t="s">
        <v>47</v>
      </c>
      <c r="H6" s="28" t="s">
        <v>46</v>
      </c>
      <c r="I6" s="23"/>
      <c r="J6" s="18"/>
    </row>
    <row r="7" spans="1:10" ht="13.5" thickBot="1" x14ac:dyDescent="0.25">
      <c r="B7" s="83" t="s">
        <v>45</v>
      </c>
      <c r="C7" s="82"/>
      <c r="D7" s="33">
        <f>$E$1*3/12</f>
        <v>189050</v>
      </c>
      <c r="E7" s="34">
        <f>$E$1</f>
        <v>756200</v>
      </c>
      <c r="F7" s="33">
        <f>$E$1</f>
        <v>756200</v>
      </c>
      <c r="G7" s="33">
        <f>$E$1*9/12</f>
        <v>567150</v>
      </c>
      <c r="H7" s="6">
        <f>SUM(D7:G7)</f>
        <v>2268600</v>
      </c>
      <c r="J7" s="81"/>
    </row>
    <row r="8" spans="1:10" ht="26.25" thickBot="1" x14ac:dyDescent="0.25">
      <c r="A8" s="32" t="s">
        <v>10</v>
      </c>
      <c r="B8" s="31" t="s">
        <v>9</v>
      </c>
      <c r="C8" s="29" t="s">
        <v>8</v>
      </c>
      <c r="D8" s="79" t="s">
        <v>44</v>
      </c>
      <c r="E8" s="80" t="s">
        <v>43</v>
      </c>
      <c r="F8" s="79" t="s">
        <v>42</v>
      </c>
      <c r="G8" s="79" t="s">
        <v>41</v>
      </c>
      <c r="H8" s="28" t="s">
        <v>6</v>
      </c>
      <c r="I8" s="18"/>
      <c r="J8" s="18"/>
    </row>
    <row r="9" spans="1:10" x14ac:dyDescent="0.2">
      <c r="A9" s="50" t="s">
        <v>5</v>
      </c>
      <c r="B9" s="26" t="s">
        <v>40</v>
      </c>
      <c r="C9" s="18"/>
      <c r="D9" s="18"/>
      <c r="E9" s="24"/>
      <c r="F9" s="18"/>
      <c r="G9" s="18"/>
      <c r="H9" s="23"/>
      <c r="I9" s="18"/>
      <c r="J9" s="18"/>
    </row>
    <row r="10" spans="1:10" x14ac:dyDescent="0.2">
      <c r="B10" s="46">
        <v>5102</v>
      </c>
      <c r="C10" s="45" t="s">
        <v>39</v>
      </c>
      <c r="D10" s="41">
        <f>'[1]Lønnsberegning første år'!O26</f>
        <v>105200.09999999999</v>
      </c>
      <c r="E10" s="72">
        <f>'[1]Lønnsberegning helt år'!O26</f>
        <v>378838.82307692314</v>
      </c>
      <c r="F10" s="41">
        <f>E10</f>
        <v>378838.82307692314</v>
      </c>
      <c r="G10" s="41">
        <f>'[1]Lønnsberegning sluttår'!O26</f>
        <v>273638.72307692311</v>
      </c>
      <c r="H10" s="44"/>
      <c r="I10" s="18"/>
      <c r="J10" s="18"/>
    </row>
    <row r="11" spans="1:10" x14ac:dyDescent="0.2">
      <c r="B11" s="46">
        <v>5251</v>
      </c>
      <c r="C11" s="45" t="s">
        <v>38</v>
      </c>
      <c r="D11" s="41">
        <f>'[1]Lønnsberegning første år'!O129</f>
        <v>285</v>
      </c>
      <c r="E11" s="72">
        <f>'[1]Lønnsberegning helt år'!O129</f>
        <v>1140</v>
      </c>
      <c r="F11" s="41">
        <f>E11</f>
        <v>1140</v>
      </c>
      <c r="G11" s="41">
        <f>'[1]Lønnsberegning sluttår'!O129</f>
        <v>855</v>
      </c>
      <c r="H11" s="78"/>
      <c r="I11" s="18"/>
      <c r="J11" s="18"/>
    </row>
    <row r="12" spans="1:10" x14ac:dyDescent="0.2">
      <c r="B12" s="46">
        <v>5181</v>
      </c>
      <c r="C12" s="45" t="s">
        <v>31</v>
      </c>
      <c r="D12" s="41">
        <f>'[1]Lønnsberegning første år'!O130</f>
        <v>12624.011999999999</v>
      </c>
      <c r="E12" s="72">
        <f>'[1]Lønnsberegning helt år'!O130</f>
        <v>45460.658769230773</v>
      </c>
      <c r="F12" s="41">
        <f>E12</f>
        <v>45460.658769230773</v>
      </c>
      <c r="G12" s="41">
        <f>'[1]Lønnsberegning sluttår'!O130</f>
        <v>32836.646769230771</v>
      </c>
      <c r="H12" s="78"/>
      <c r="I12" s="18"/>
      <c r="J12" s="18"/>
    </row>
    <row r="13" spans="1:10" x14ac:dyDescent="0.2">
      <c r="B13" s="46">
        <v>5421</v>
      </c>
      <c r="C13" s="45" t="s">
        <v>37</v>
      </c>
      <c r="D13" s="41">
        <f>'[1]Lønnsberegning første år'!O131</f>
        <v>12657.075780000001</v>
      </c>
      <c r="E13" s="72">
        <f>'[1]Lønnsberegning helt år'!O131</f>
        <v>50465.898119999991</v>
      </c>
      <c r="F13" s="41">
        <f>E13</f>
        <v>50465.898119999991</v>
      </c>
      <c r="G13" s="41">
        <f>'[1]Lønnsberegning sluttår'!O131</f>
        <v>37799.79984</v>
      </c>
      <c r="H13" s="78"/>
      <c r="I13" s="18"/>
      <c r="J13" s="18"/>
    </row>
    <row r="14" spans="1:10" x14ac:dyDescent="0.2">
      <c r="B14" s="46">
        <v>5401</v>
      </c>
      <c r="C14" s="45" t="s">
        <v>36</v>
      </c>
      <c r="D14" s="41">
        <f>'[1]Lønnsberegning første år'!O132</f>
        <v>14833.214099999997</v>
      </c>
      <c r="E14" s="72">
        <f>'[1]Lønnsberegning helt år'!O132</f>
        <v>53429.669053846141</v>
      </c>
      <c r="F14" s="41">
        <f>E14</f>
        <v>53429.669053846141</v>
      </c>
      <c r="G14" s="41">
        <f>'[1]Lønnsberegning sluttår'!O132</f>
        <v>38596.454953846143</v>
      </c>
      <c r="H14" s="78"/>
      <c r="I14" s="18"/>
      <c r="J14" s="18"/>
    </row>
    <row r="15" spans="1:10" x14ac:dyDescent="0.2">
      <c r="B15" s="46">
        <v>5411</v>
      </c>
      <c r="C15" s="45" t="s">
        <v>29</v>
      </c>
      <c r="D15" s="41">
        <f>'[1]Lønnsberegning første år'!O133</f>
        <v>1779.9856919999997</v>
      </c>
      <c r="E15" s="72">
        <f>'[1]Lønnsberegning helt år'!O133</f>
        <v>6409.9528864615368</v>
      </c>
      <c r="F15" s="41">
        <f>E15</f>
        <v>6409.9528864615368</v>
      </c>
      <c r="G15" s="41">
        <f>'[1]Lønnsberegning sluttår'!O133</f>
        <v>4629.9671944615375</v>
      </c>
      <c r="H15" s="78"/>
      <c r="I15" s="18"/>
      <c r="J15" s="18"/>
    </row>
    <row r="16" spans="1:10" ht="13.5" thickBot="1" x14ac:dyDescent="0.25">
      <c r="B16" s="43">
        <v>5412</v>
      </c>
      <c r="C16" s="45" t="s">
        <v>35</v>
      </c>
      <c r="D16" s="41">
        <f>'[1]Lønnsberegning første år'!O134</f>
        <v>1784.6476849799999</v>
      </c>
      <c r="E16" s="72">
        <f>'[1]Lønnsberegning helt år'!O134</f>
        <v>7115.6916349199992</v>
      </c>
      <c r="F16" s="41">
        <f>E16</f>
        <v>7115.6916349199992</v>
      </c>
      <c r="G16" s="41">
        <f>'[1]Lønnsberegning sluttår'!O134</f>
        <v>5329.7717774399989</v>
      </c>
      <c r="H16" s="78"/>
      <c r="I16" s="18"/>
      <c r="J16" s="18"/>
    </row>
    <row r="17" spans="1:10" ht="13.5" thickBot="1" x14ac:dyDescent="0.25">
      <c r="A17" s="77"/>
      <c r="B17" s="38">
        <v>5</v>
      </c>
      <c r="C17" s="76" t="s">
        <v>23</v>
      </c>
      <c r="D17" s="74">
        <f>SUM(D10:D16)</f>
        <v>149164.03525697999</v>
      </c>
      <c r="E17" s="75">
        <f>SUM(E10:E16)</f>
        <v>542860.69354138151</v>
      </c>
      <c r="F17" s="74">
        <f>SUM(F10:F16)</f>
        <v>542860.69354138151</v>
      </c>
      <c r="G17" s="74">
        <f>SUM(G10:G16)</f>
        <v>393686.36361190159</v>
      </c>
      <c r="H17" s="6">
        <f>SUM(D17:G17)</f>
        <v>1628571.7859516446</v>
      </c>
      <c r="I17" s="18"/>
      <c r="J17" s="18"/>
    </row>
    <row r="18" spans="1:10" ht="13.5" thickBot="1" x14ac:dyDescent="0.25">
      <c r="A18" s="73"/>
      <c r="B18" s="22">
        <v>9140</v>
      </c>
      <c r="C18" s="21" t="s">
        <v>34</v>
      </c>
      <c r="D18" s="19">
        <v>0</v>
      </c>
      <c r="E18" s="19">
        <f>E17*$A$18</f>
        <v>0</v>
      </c>
      <c r="F18" s="19">
        <f>F17*$A$18</f>
        <v>0</v>
      </c>
      <c r="G18" s="19">
        <f>F18</f>
        <v>0</v>
      </c>
      <c r="H18" s="19">
        <f>SUM(D18:G18)</f>
        <v>0</v>
      </c>
      <c r="I18" s="14"/>
    </row>
    <row r="19" spans="1:10" ht="13.5" thickBot="1" x14ac:dyDescent="0.25">
      <c r="B19" s="38" t="s">
        <v>24</v>
      </c>
      <c r="C19" s="59" t="s">
        <v>23</v>
      </c>
      <c r="D19" s="57">
        <f>SUM(D17:D18)</f>
        <v>149164.03525697999</v>
      </c>
      <c r="E19" s="58">
        <f>SUM(E17:E18)</f>
        <v>542860.69354138151</v>
      </c>
      <c r="F19" s="57">
        <f>SUM(F17:F18)</f>
        <v>542860.69354138151</v>
      </c>
      <c r="G19" s="57">
        <f>SUM(G17:G18)</f>
        <v>393686.36361190159</v>
      </c>
      <c r="H19" s="57">
        <f>SUM(H17:H18)</f>
        <v>1628571.7859516446</v>
      </c>
      <c r="I19" s="18"/>
      <c r="J19" s="18"/>
    </row>
    <row r="20" spans="1:10" ht="13.5" thickBot="1" x14ac:dyDescent="0.25">
      <c r="B20" s="18"/>
      <c r="C20" s="18"/>
      <c r="D20" s="18"/>
      <c r="E20" s="24"/>
      <c r="F20" s="18"/>
      <c r="G20" s="18"/>
      <c r="H20" s="23"/>
      <c r="I20" s="18"/>
      <c r="J20" s="18"/>
    </row>
    <row r="21" spans="1:10" ht="13.5" thickBot="1" x14ac:dyDescent="0.25">
      <c r="A21" s="32" t="s">
        <v>10</v>
      </c>
      <c r="B21" s="31" t="s">
        <v>9</v>
      </c>
      <c r="C21" s="29" t="s">
        <v>8</v>
      </c>
      <c r="D21" s="29" t="s">
        <v>7</v>
      </c>
      <c r="E21" s="30" t="s">
        <v>7</v>
      </c>
      <c r="F21" s="29" t="s">
        <v>7</v>
      </c>
      <c r="G21" s="29" t="s">
        <v>7</v>
      </c>
      <c r="H21" s="28" t="s">
        <v>6</v>
      </c>
      <c r="I21" s="18"/>
      <c r="J21" s="18"/>
    </row>
    <row r="22" spans="1:10" ht="13.5" thickBot="1" x14ac:dyDescent="0.25">
      <c r="A22" s="50" t="s">
        <v>5</v>
      </c>
      <c r="B22" s="26" t="s">
        <v>33</v>
      </c>
      <c r="C22" s="18"/>
      <c r="D22" s="18"/>
      <c r="E22" s="24"/>
      <c r="F22" s="18"/>
      <c r="G22" s="18"/>
      <c r="H22" s="23"/>
      <c r="I22" s="18"/>
      <c r="J22" s="18"/>
    </row>
    <row r="23" spans="1:10" ht="13.5" hidden="1" outlineLevel="1" thickBot="1" x14ac:dyDescent="0.25">
      <c r="B23" s="46">
        <v>5110</v>
      </c>
      <c r="C23" s="45" t="s">
        <v>32</v>
      </c>
      <c r="D23" s="41">
        <f>308*100/4</f>
        <v>7700</v>
      </c>
      <c r="E23" s="72">
        <f>308*100</f>
        <v>30800</v>
      </c>
      <c r="F23" s="41">
        <f>308*100</f>
        <v>30800</v>
      </c>
      <c r="G23" s="41">
        <f>308*100-D23</f>
        <v>23100</v>
      </c>
      <c r="H23" s="44"/>
      <c r="I23" s="18"/>
      <c r="J23" s="18"/>
    </row>
    <row r="24" spans="1:10" ht="13.5" hidden="1" outlineLevel="1" thickBot="1" x14ac:dyDescent="0.25">
      <c r="B24" s="46">
        <v>5181</v>
      </c>
      <c r="C24" s="45" t="s">
        <v>31</v>
      </c>
      <c r="D24" s="41">
        <f>D23*0.12</f>
        <v>924</v>
      </c>
      <c r="E24" s="72">
        <f>E23*0.12</f>
        <v>3696</v>
      </c>
      <c r="F24" s="41">
        <f>F23*0.12</f>
        <v>3696</v>
      </c>
      <c r="G24" s="41">
        <f>G23*0.12</f>
        <v>2772</v>
      </c>
      <c r="H24" s="44"/>
      <c r="I24" s="18"/>
      <c r="J24" s="18"/>
    </row>
    <row r="25" spans="1:10" ht="13.5" hidden="1" outlineLevel="1" thickBot="1" x14ac:dyDescent="0.25">
      <c r="B25" s="46">
        <v>5401</v>
      </c>
      <c r="C25" s="45" t="s">
        <v>30</v>
      </c>
      <c r="D25" s="41">
        <f>D23*0.141</f>
        <v>1085.6999999999998</v>
      </c>
      <c r="E25" s="72">
        <f>E23*0.141</f>
        <v>4342.7999999999993</v>
      </c>
      <c r="F25" s="41">
        <f>F23*0.141</f>
        <v>4342.7999999999993</v>
      </c>
      <c r="G25" s="41">
        <f>G23*0.141</f>
        <v>3257.1</v>
      </c>
      <c r="H25" s="44"/>
      <c r="I25" s="18"/>
      <c r="J25" s="18"/>
    </row>
    <row r="26" spans="1:10" ht="13.5" hidden="1" outlineLevel="1" thickBot="1" x14ac:dyDescent="0.25">
      <c r="B26" s="43">
        <v>5411</v>
      </c>
      <c r="C26" s="42" t="s">
        <v>29</v>
      </c>
      <c r="D26" s="71">
        <f>D24*0.141</f>
        <v>130.28399999999999</v>
      </c>
      <c r="E26" s="55">
        <f>E24*0.141</f>
        <v>521.13599999999997</v>
      </c>
      <c r="F26" s="71">
        <f>F24*0.141</f>
        <v>521.13599999999997</v>
      </c>
      <c r="G26" s="71">
        <f>G24*0.141</f>
        <v>390.85199999999998</v>
      </c>
      <c r="H26" s="70"/>
      <c r="I26" s="18"/>
      <c r="J26" s="18"/>
    </row>
    <row r="27" spans="1:10" ht="13.5" hidden="1" outlineLevel="1" thickBot="1" x14ac:dyDescent="0.25">
      <c r="B27" s="38">
        <v>5</v>
      </c>
      <c r="C27" s="37" t="s">
        <v>23</v>
      </c>
      <c r="D27" s="36">
        <f>ROUND(SUM(D23:D26),-3)</f>
        <v>10000</v>
      </c>
      <c r="E27" s="56">
        <f>ROUND(SUM(E23:E26),-3)</f>
        <v>39000</v>
      </c>
      <c r="F27" s="36">
        <f>ROUND(SUM(F23:F26),-3)</f>
        <v>39000</v>
      </c>
      <c r="G27" s="36">
        <f>ROUND(SUM(G23:G26),-3)</f>
        <v>30000</v>
      </c>
      <c r="H27" s="6">
        <f>SUM(D27:G27)</f>
        <v>118000</v>
      </c>
      <c r="I27" s="18"/>
      <c r="J27" s="18"/>
    </row>
    <row r="28" spans="1:10" collapsed="1" x14ac:dyDescent="0.2">
      <c r="A28" s="60" t="s">
        <v>27</v>
      </c>
      <c r="B28" s="69">
        <v>9110</v>
      </c>
      <c r="C28" s="21" t="s">
        <v>28</v>
      </c>
      <c r="D28" s="19">
        <f>IF($A$28="hoved",D$27*0.6,D$27-D$29-D$30)</f>
        <v>6000</v>
      </c>
      <c r="E28" s="20">
        <f>IF($A$28="hoved",E$27*0.6,E$27-E$29-E$30)</f>
        <v>23400</v>
      </c>
      <c r="F28" s="19">
        <f>IF($A$28="hoved",F$27*0.6,F$27-F$29-F$30)</f>
        <v>23400</v>
      </c>
      <c r="G28" s="19">
        <f>IF($A$28="hoved",G$27*0.6,G$27-G$29-G$30)</f>
        <v>18000</v>
      </c>
      <c r="H28" s="19">
        <f>IF($A$28="hoved",H$27*0.6,H$27-H$29-H$30)</f>
        <v>70800</v>
      </c>
      <c r="I28" s="60"/>
      <c r="J28" s="18"/>
    </row>
    <row r="29" spans="1:10" hidden="1" x14ac:dyDescent="0.2">
      <c r="A29" s="60"/>
      <c r="B29" s="68">
        <v>5998</v>
      </c>
      <c r="C29" s="67"/>
      <c r="D29" s="65"/>
      <c r="E29" s="66"/>
      <c r="F29" s="65"/>
      <c r="G29" s="65"/>
      <c r="H29" s="65"/>
      <c r="I29" s="60"/>
      <c r="J29" s="18"/>
    </row>
    <row r="30" spans="1:10" ht="13.5" thickBot="1" x14ac:dyDescent="0.25">
      <c r="A30" s="60" t="s">
        <v>25</v>
      </c>
      <c r="B30" s="64">
        <v>5998</v>
      </c>
      <c r="C30" s="63" t="s">
        <v>26</v>
      </c>
      <c r="D30" s="61">
        <f>D27-D28-D29</f>
        <v>4000</v>
      </c>
      <c r="E30" s="62">
        <f>E27-E28-E29</f>
        <v>15600</v>
      </c>
      <c r="F30" s="61">
        <f>F27-F28-F29</f>
        <v>15600</v>
      </c>
      <c r="G30" s="61">
        <f>G27-G28-G29</f>
        <v>12000</v>
      </c>
      <c r="H30" s="61">
        <f>H27-H28-H29</f>
        <v>47200</v>
      </c>
      <c r="I30" s="60"/>
      <c r="J30" s="18"/>
    </row>
    <row r="31" spans="1:10" ht="13.5" thickBot="1" x14ac:dyDescent="0.25">
      <c r="B31" s="38" t="s">
        <v>24</v>
      </c>
      <c r="C31" s="59" t="s">
        <v>23</v>
      </c>
      <c r="D31" s="57">
        <f>SUM(D28:D30)</f>
        <v>10000</v>
      </c>
      <c r="E31" s="58">
        <f>SUM(E28:E30)</f>
        <v>39000</v>
      </c>
      <c r="F31" s="57">
        <f>SUM(F28:F30)</f>
        <v>39000</v>
      </c>
      <c r="G31" s="57">
        <f>SUM(G28:G30)</f>
        <v>30000</v>
      </c>
      <c r="H31" s="57">
        <f>SUM(H28:H30)</f>
        <v>118000</v>
      </c>
      <c r="I31" s="18"/>
      <c r="J31" s="18"/>
    </row>
    <row r="32" spans="1:10" ht="13.5" thickBot="1" x14ac:dyDescent="0.25">
      <c r="B32" s="18"/>
      <c r="C32" s="18"/>
      <c r="D32" s="18"/>
      <c r="E32" s="24"/>
      <c r="F32" s="18"/>
      <c r="G32" s="18"/>
      <c r="H32" s="23"/>
      <c r="I32" s="18"/>
      <c r="J32" s="18"/>
    </row>
    <row r="33" spans="1:10" ht="13.5" thickBot="1" x14ac:dyDescent="0.25">
      <c r="A33" s="32" t="s">
        <v>10</v>
      </c>
      <c r="B33" s="31" t="s">
        <v>9</v>
      </c>
      <c r="C33" s="29" t="s">
        <v>8</v>
      </c>
      <c r="D33" s="29" t="s">
        <v>7</v>
      </c>
      <c r="E33" s="30" t="s">
        <v>7</v>
      </c>
      <c r="F33" s="29" t="s">
        <v>7</v>
      </c>
      <c r="G33" s="29" t="s">
        <v>7</v>
      </c>
      <c r="H33" s="28" t="s">
        <v>6</v>
      </c>
      <c r="I33" s="18"/>
      <c r="J33" s="18"/>
    </row>
    <row r="34" spans="1:10" x14ac:dyDescent="0.2">
      <c r="A34" s="50" t="s">
        <v>5</v>
      </c>
      <c r="B34" s="26" t="s">
        <v>22</v>
      </c>
      <c r="C34" s="18"/>
      <c r="D34" s="18"/>
      <c r="E34" s="24"/>
      <c r="F34" s="18"/>
      <c r="G34" s="18"/>
      <c r="H34" s="23"/>
      <c r="I34" s="18"/>
      <c r="J34" s="18"/>
    </row>
    <row r="35" spans="1:10" ht="13.5" thickBot="1" x14ac:dyDescent="0.25">
      <c r="B35" s="43">
        <v>7799</v>
      </c>
      <c r="C35" s="42" t="s">
        <v>21</v>
      </c>
      <c r="D35" s="40">
        <f>D7-179164</f>
        <v>9886</v>
      </c>
      <c r="E35" s="55">
        <v>25000</v>
      </c>
      <c r="F35" s="40">
        <v>30000</v>
      </c>
      <c r="G35" s="40">
        <f>85000-SUM(D35:F35)</f>
        <v>20114</v>
      </c>
      <c r="H35" s="39"/>
      <c r="I35" s="18"/>
      <c r="J35" s="18"/>
    </row>
    <row r="36" spans="1:10" ht="13.5" thickBot="1" x14ac:dyDescent="0.25">
      <c r="B36" s="38">
        <v>7</v>
      </c>
      <c r="C36" s="37" t="s">
        <v>12</v>
      </c>
      <c r="D36" s="36">
        <f>SUM(D35)</f>
        <v>9886</v>
      </c>
      <c r="E36" s="56">
        <f>SUM(E35)</f>
        <v>25000</v>
      </c>
      <c r="F36" s="36">
        <f>SUM(F35)</f>
        <v>30000</v>
      </c>
      <c r="G36" s="36">
        <f>SUM(G35)</f>
        <v>20114</v>
      </c>
      <c r="H36" s="6">
        <f>SUM(D36:G36)</f>
        <v>85000</v>
      </c>
      <c r="I36" s="18"/>
      <c r="J36" s="18"/>
    </row>
    <row r="37" spans="1:10" ht="13.5" thickBot="1" x14ac:dyDescent="0.25">
      <c r="B37" s="18"/>
      <c r="C37" s="18"/>
      <c r="D37" s="18"/>
      <c r="E37" s="24"/>
      <c r="F37" s="18"/>
      <c r="G37" s="18"/>
      <c r="H37" s="23"/>
      <c r="I37" s="18"/>
      <c r="J37" s="18"/>
    </row>
    <row r="38" spans="1:10" ht="13.5" thickBot="1" x14ac:dyDescent="0.25">
      <c r="A38" s="32" t="s">
        <v>10</v>
      </c>
      <c r="B38" s="31" t="s">
        <v>9</v>
      </c>
      <c r="C38" s="29" t="s">
        <v>8</v>
      </c>
      <c r="D38" s="29" t="s">
        <v>7</v>
      </c>
      <c r="E38" s="30" t="s">
        <v>7</v>
      </c>
      <c r="F38" s="29" t="s">
        <v>7</v>
      </c>
      <c r="G38" s="29" t="s">
        <v>7</v>
      </c>
      <c r="H38" s="28" t="s">
        <v>6</v>
      </c>
      <c r="I38" s="18"/>
      <c r="J38" s="18"/>
    </row>
    <row r="39" spans="1:10" x14ac:dyDescent="0.2">
      <c r="A39" s="50" t="s">
        <v>5</v>
      </c>
      <c r="B39" s="26" t="s">
        <v>20</v>
      </c>
      <c r="C39" s="18"/>
      <c r="D39" s="18"/>
      <c r="E39" s="24"/>
      <c r="F39" s="18"/>
      <c r="G39" s="18"/>
      <c r="H39" s="23"/>
      <c r="I39" s="18"/>
      <c r="J39" s="18"/>
    </row>
    <row r="40" spans="1:10" ht="13.5" thickBot="1" x14ac:dyDescent="0.25">
      <c r="B40" s="43">
        <v>7194</v>
      </c>
      <c r="C40" s="42" t="s">
        <v>19</v>
      </c>
      <c r="D40" s="40">
        <v>0</v>
      </c>
      <c r="E40" s="55">
        <v>20000</v>
      </c>
      <c r="F40" s="40">
        <v>10000</v>
      </c>
      <c r="G40" s="40">
        <v>0</v>
      </c>
      <c r="H40" s="39"/>
      <c r="I40" s="18"/>
      <c r="J40" s="18"/>
    </row>
    <row r="41" spans="1:10" ht="13.5" thickBot="1" x14ac:dyDescent="0.25">
      <c r="B41" s="38">
        <v>7</v>
      </c>
      <c r="C41" s="37" t="s">
        <v>12</v>
      </c>
      <c r="D41" s="36">
        <f>SUM(D40)</f>
        <v>0</v>
      </c>
      <c r="E41" s="56">
        <f>SUM(E40)</f>
        <v>20000</v>
      </c>
      <c r="F41" s="36">
        <f>SUM(F40)</f>
        <v>10000</v>
      </c>
      <c r="G41" s="36">
        <f>SUM(G40)</f>
        <v>0</v>
      </c>
      <c r="H41" s="6">
        <f>SUM(D41:G41)</f>
        <v>30000</v>
      </c>
      <c r="I41" s="18"/>
    </row>
    <row r="42" spans="1:10" ht="13.5" thickBot="1" x14ac:dyDescent="0.25">
      <c r="B42" s="18"/>
      <c r="C42" s="18"/>
      <c r="D42" s="18"/>
      <c r="E42" s="24"/>
      <c r="F42" s="18"/>
      <c r="G42" s="18"/>
      <c r="H42" s="23"/>
    </row>
    <row r="43" spans="1:10" ht="13.5" outlineLevel="1" thickBot="1" x14ac:dyDescent="0.25">
      <c r="A43" s="32" t="s">
        <v>10</v>
      </c>
      <c r="B43" s="31" t="s">
        <v>9</v>
      </c>
      <c r="C43" s="29" t="s">
        <v>8</v>
      </c>
      <c r="D43" s="29" t="s">
        <v>7</v>
      </c>
      <c r="E43" s="30" t="s">
        <v>7</v>
      </c>
      <c r="F43" s="29" t="s">
        <v>7</v>
      </c>
      <c r="G43" s="29" t="s">
        <v>7</v>
      </c>
      <c r="H43" s="28" t="s">
        <v>6</v>
      </c>
      <c r="I43" s="18"/>
      <c r="J43" s="18"/>
    </row>
    <row r="44" spans="1:10" outlineLevel="1" x14ac:dyDescent="0.2">
      <c r="A44" s="50" t="s">
        <v>5</v>
      </c>
      <c r="B44" s="26" t="s">
        <v>18</v>
      </c>
      <c r="C44" s="18"/>
      <c r="D44" s="18"/>
      <c r="E44" s="24"/>
      <c r="F44" s="18"/>
      <c r="G44" s="18"/>
      <c r="H44" s="23"/>
      <c r="I44" s="18"/>
      <c r="J44" s="18"/>
    </row>
    <row r="45" spans="1:10" ht="13.5" outlineLevel="1" thickBot="1" x14ac:dyDescent="0.25">
      <c r="B45" s="43">
        <v>7194</v>
      </c>
      <c r="C45" s="42" t="s">
        <v>17</v>
      </c>
      <c r="D45" s="40"/>
      <c r="E45" s="55"/>
      <c r="F45" s="40"/>
      <c r="G45" s="40">
        <v>40000</v>
      </c>
      <c r="H45" s="39"/>
      <c r="I45" s="18"/>
      <c r="J45" s="18"/>
    </row>
    <row r="46" spans="1:10" ht="13.5" outlineLevel="1" thickBot="1" x14ac:dyDescent="0.25">
      <c r="B46" s="38">
        <v>7</v>
      </c>
      <c r="C46" s="37" t="s">
        <v>12</v>
      </c>
      <c r="D46" s="36">
        <f>SUM(D45)</f>
        <v>0</v>
      </c>
      <c r="E46" s="36">
        <f>SUM(E45)</f>
        <v>0</v>
      </c>
      <c r="F46" s="36">
        <f>SUM(F45)</f>
        <v>0</v>
      </c>
      <c r="G46" s="36">
        <f>SUM(G45)</f>
        <v>40000</v>
      </c>
      <c r="H46" s="6">
        <f>SUM(D46:G46)</f>
        <v>40000</v>
      </c>
      <c r="I46" s="18"/>
    </row>
    <row r="47" spans="1:10" s="51" customFormat="1" ht="13.5" outlineLevel="1" thickBot="1" x14ac:dyDescent="0.25">
      <c r="A47" s="54"/>
      <c r="E47" s="53"/>
      <c r="H47" s="52"/>
    </row>
    <row r="48" spans="1:10" ht="13.5" outlineLevel="1" thickBot="1" x14ac:dyDescent="0.25">
      <c r="A48" s="32" t="s">
        <v>10</v>
      </c>
      <c r="B48" s="31" t="s">
        <v>9</v>
      </c>
      <c r="C48" s="29" t="s">
        <v>8</v>
      </c>
      <c r="D48" s="29" t="s">
        <v>7</v>
      </c>
      <c r="E48" s="30" t="s">
        <v>7</v>
      </c>
      <c r="F48" s="29" t="s">
        <v>7</v>
      </c>
      <c r="G48" s="29" t="s">
        <v>7</v>
      </c>
      <c r="H48" s="28" t="s">
        <v>6</v>
      </c>
      <c r="I48" s="18"/>
      <c r="J48" s="18"/>
    </row>
    <row r="49" spans="1:10" ht="13.5" outlineLevel="1" thickBot="1" x14ac:dyDescent="0.25">
      <c r="A49" s="50" t="s">
        <v>5</v>
      </c>
      <c r="B49" s="26" t="s">
        <v>16</v>
      </c>
      <c r="C49" s="18"/>
      <c r="D49" s="18"/>
      <c r="E49" s="24"/>
      <c r="F49" s="18"/>
      <c r="G49" s="18"/>
      <c r="H49" s="23"/>
      <c r="I49" s="18"/>
      <c r="J49" s="18"/>
    </row>
    <row r="50" spans="1:10" outlineLevel="1" x14ac:dyDescent="0.2">
      <c r="B50" s="49">
        <v>9120</v>
      </c>
      <c r="C50" s="48" t="s">
        <v>15</v>
      </c>
      <c r="D50" s="47">
        <v>0</v>
      </c>
      <c r="E50" s="47">
        <v>0</v>
      </c>
      <c r="F50" s="47">
        <v>0</v>
      </c>
      <c r="G50" s="47">
        <v>0</v>
      </c>
      <c r="H50" s="47">
        <f>SUM(D50:G50)</f>
        <v>0</v>
      </c>
      <c r="I50" s="18"/>
      <c r="J50" s="18"/>
    </row>
    <row r="51" spans="1:10" outlineLevel="1" x14ac:dyDescent="0.2">
      <c r="B51" s="46">
        <v>6550</v>
      </c>
      <c r="C51" s="45" t="s">
        <v>14</v>
      </c>
      <c r="D51" s="41">
        <v>0</v>
      </c>
      <c r="E51" s="41">
        <v>0</v>
      </c>
      <c r="F51" s="41">
        <v>0</v>
      </c>
      <c r="G51" s="41">
        <v>0</v>
      </c>
      <c r="H51" s="44">
        <f>SUM(D51:G51)</f>
        <v>0</v>
      </c>
      <c r="I51" s="18"/>
      <c r="J51" s="18"/>
    </row>
    <row r="52" spans="1:10" ht="13.5" outlineLevel="1" thickBot="1" x14ac:dyDescent="0.25">
      <c r="B52" s="43">
        <v>6541</v>
      </c>
      <c r="C52" s="42" t="s">
        <v>13</v>
      </c>
      <c r="D52" s="40">
        <v>0</v>
      </c>
      <c r="E52" s="41">
        <v>0</v>
      </c>
      <c r="F52" s="40">
        <v>0</v>
      </c>
      <c r="G52" s="40">
        <v>0</v>
      </c>
      <c r="H52" s="39">
        <f>SUM(D52:G52)</f>
        <v>0</v>
      </c>
      <c r="I52" s="18"/>
      <c r="J52" s="18"/>
    </row>
    <row r="53" spans="1:10" ht="13.5" outlineLevel="1" thickBot="1" x14ac:dyDescent="0.25">
      <c r="B53" s="38">
        <v>7</v>
      </c>
      <c r="C53" s="37" t="s">
        <v>12</v>
      </c>
      <c r="D53" s="36">
        <f>SUM(D50:D52)</f>
        <v>0</v>
      </c>
      <c r="E53" s="36">
        <f>SUM(E50:E52)</f>
        <v>0</v>
      </c>
      <c r="F53" s="36">
        <f>SUM(F50:F52)</f>
        <v>0</v>
      </c>
      <c r="G53" s="36">
        <v>0</v>
      </c>
      <c r="H53" s="36">
        <f>SUM(D53:G53)</f>
        <v>0</v>
      </c>
      <c r="I53" s="18"/>
    </row>
    <row r="54" spans="1:10" ht="13.5" outlineLevel="1" thickBot="1" x14ac:dyDescent="0.25">
      <c r="D54" s="35"/>
      <c r="E54" s="24"/>
    </row>
    <row r="55" spans="1:10" ht="13.5" thickBot="1" x14ac:dyDescent="0.25">
      <c r="B55" s="10" t="s">
        <v>11</v>
      </c>
      <c r="C55" s="9"/>
      <c r="D55" s="33">
        <f>SUM(D19,D31,D36,D41,D46,D53)</f>
        <v>169050.03525697999</v>
      </c>
      <c r="E55" s="34">
        <f>SUM(E19,E31,E36,E41,E46,E53)</f>
        <v>626860.69354138151</v>
      </c>
      <c r="F55" s="33">
        <f>SUM(F19,F31,F36,F41,F46,F53)</f>
        <v>621860.69354138151</v>
      </c>
      <c r="G55" s="33">
        <f>SUM(G19,G31,G36,G41,G46,G53)</f>
        <v>483800.36361190159</v>
      </c>
      <c r="H55" s="6">
        <f>SUM(D55:G55)</f>
        <v>1901571.7859516446</v>
      </c>
    </row>
    <row r="56" spans="1:10" ht="15" customHeight="1" thickBot="1" x14ac:dyDescent="0.25">
      <c r="E56" s="24"/>
    </row>
    <row r="57" spans="1:10" ht="13.5" outlineLevel="1" thickBot="1" x14ac:dyDescent="0.25">
      <c r="A57" s="32" t="s">
        <v>10</v>
      </c>
      <c r="B57" s="31" t="s">
        <v>9</v>
      </c>
      <c r="C57" s="29" t="s">
        <v>8</v>
      </c>
      <c r="D57" s="29" t="s">
        <v>7</v>
      </c>
      <c r="E57" s="30" t="s">
        <v>7</v>
      </c>
      <c r="F57" s="29" t="s">
        <v>7</v>
      </c>
      <c r="G57" s="29" t="s">
        <v>7</v>
      </c>
      <c r="H57" s="28" t="s">
        <v>6</v>
      </c>
    </row>
    <row r="58" spans="1:10" ht="13.5" outlineLevel="1" thickBot="1" x14ac:dyDescent="0.25">
      <c r="A58" s="27" t="s">
        <v>5</v>
      </c>
      <c r="B58" s="26" t="s">
        <v>4</v>
      </c>
      <c r="C58" s="25"/>
      <c r="D58" s="18"/>
      <c r="E58" s="24"/>
      <c r="F58" s="18"/>
      <c r="G58" s="18"/>
      <c r="H58" s="23"/>
      <c r="I58" s="18"/>
      <c r="J58" s="18"/>
    </row>
    <row r="59" spans="1:10" ht="13.5" outlineLevel="1" thickBot="1" x14ac:dyDescent="0.25">
      <c r="B59" s="22">
        <v>7799</v>
      </c>
      <c r="C59" s="21" t="s">
        <v>3</v>
      </c>
      <c r="D59" s="19">
        <v>0</v>
      </c>
      <c r="E59" s="20">
        <f>E7-E55</f>
        <v>129339.30645861849</v>
      </c>
      <c r="F59" s="19">
        <f>F7-F55</f>
        <v>134339.30645861849</v>
      </c>
      <c r="G59" s="19">
        <f>G7-G55</f>
        <v>83349.636388098414</v>
      </c>
      <c r="H59" s="19">
        <f>SUM(D59:G59)</f>
        <v>347028.2493053354</v>
      </c>
      <c r="I59" s="18"/>
      <c r="J59" s="18"/>
    </row>
    <row r="60" spans="1:10" ht="13.5" outlineLevel="1" thickBot="1" x14ac:dyDescent="0.25">
      <c r="B60" s="10" t="s">
        <v>2</v>
      </c>
      <c r="C60" s="9"/>
      <c r="D60" s="16">
        <f>SUM(D59)</f>
        <v>0</v>
      </c>
      <c r="E60" s="17">
        <f>SUM(E59)</f>
        <v>129339.30645861849</v>
      </c>
      <c r="F60" s="16">
        <f>SUM(F59)</f>
        <v>134339.30645861849</v>
      </c>
      <c r="G60" s="16">
        <f>SUM(G59)</f>
        <v>83349.636388098414</v>
      </c>
      <c r="H60" s="6">
        <f>SUM(D60:G60)</f>
        <v>347028.2493053354</v>
      </c>
      <c r="I60" s="15" t="s">
        <v>1</v>
      </c>
      <c r="J60" s="14"/>
    </row>
    <row r="61" spans="1:10" ht="13.5" outlineLevel="1" thickBot="1" x14ac:dyDescent="0.25">
      <c r="D61" s="12"/>
      <c r="E61" s="13"/>
      <c r="F61" s="12"/>
      <c r="G61" s="12"/>
      <c r="H61" s="11"/>
    </row>
    <row r="62" spans="1:10" ht="13.5" outlineLevel="1" thickBot="1" x14ac:dyDescent="0.25">
      <c r="B62" s="10" t="s">
        <v>0</v>
      </c>
      <c r="C62" s="9"/>
      <c r="D62" s="7">
        <f>D60+D55</f>
        <v>169050.03525697999</v>
      </c>
      <c r="E62" s="8">
        <f>E60+E55</f>
        <v>756200</v>
      </c>
      <c r="F62" s="7">
        <f>F60+F55</f>
        <v>756200</v>
      </c>
      <c r="G62" s="7">
        <f>G60+G55</f>
        <v>567150</v>
      </c>
      <c r="H62" s="6">
        <f>SUM(D62:G62)</f>
        <v>2248600.03525698</v>
      </c>
    </row>
    <row r="65" spans="8:8" x14ac:dyDescent="0.2">
      <c r="H65" s="5"/>
    </row>
  </sheetData>
  <mergeCells count="4">
    <mergeCell ref="B7:C7"/>
    <mergeCell ref="B55:C55"/>
    <mergeCell ref="B60:C60"/>
    <mergeCell ref="B62:C62"/>
  </mergeCells>
  <pageMargins left="0.27" right="0.42" top="1" bottom="1" header="0.5" footer="0.5"/>
  <pageSetup paperSize="9" scale="72" orientation="portrait" r:id="rId1"/>
  <headerFooter alignWithMargins="0">
    <oddHeader>&amp;R&amp;D</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Stipendiatbudsjett 2013</vt:lpstr>
      <vt:lpstr>'Stipendiatbudsjett 2013'!Utskriftsområde</vt:lpstr>
    </vt:vector>
  </TitlesOfParts>
  <Company>Khib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Milde, Ingrid</dc:creator>
  <cp:lastModifiedBy>Milde, Ingrid</cp:lastModifiedBy>
  <cp:lastPrinted>2013-07-11T07:34:12Z</cp:lastPrinted>
  <dcterms:created xsi:type="dcterms:W3CDTF">2013-07-11T07:28:54Z</dcterms:created>
  <dcterms:modified xsi:type="dcterms:W3CDTF">2013-07-11T07:34:45Z</dcterms:modified>
</cp:coreProperties>
</file>